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1640" activeTab="1"/>
  </bookViews>
  <sheets>
    <sheet name="機構" sheetId="1" r:id="rId1"/>
    <sheet name="偶津" sheetId="2" r:id="rId2"/>
  </sheets>
  <externalReferences>
    <externalReference r:id="rId5"/>
  </externalReferences>
  <definedNames>
    <definedName name="A">#REF!</definedName>
    <definedName name="B">#REF!</definedName>
    <definedName name="content">#REF!</definedName>
    <definedName name="CT">#REF!</definedName>
    <definedName name="D">#REF!</definedName>
    <definedName name="D_1998">#REF!</definedName>
    <definedName name="Despesas" localSheetId="0">#REF!</definedName>
    <definedName name="Despesas">#REF!</definedName>
    <definedName name="DM">#REF!</definedName>
    <definedName name="E">#REF!</definedName>
    <definedName name="E_1998">#REF!</definedName>
    <definedName name="F">#REF!</definedName>
    <definedName name="G">#REF!</definedName>
    <definedName name="H">#REF!</definedName>
    <definedName name="I">#REF!</definedName>
    <definedName name="IF">#REF!</definedName>
    <definedName name="instfig" localSheetId="0">#REF!</definedName>
    <definedName name="instfig">#REF!</definedName>
    <definedName name="J">#REF!</definedName>
    <definedName name="K">#REF!</definedName>
    <definedName name="mensal" localSheetId="0">#REF!</definedName>
    <definedName name="mensal">#REF!</definedName>
    <definedName name="Nome_C">#REF!</definedName>
    <definedName name="_xlnm.Print_Area" localSheetId="1">'偶津'!$A$1:$G$12</definedName>
    <definedName name="_xlnm.Print_Area" localSheetId="0">'機構'!$A$1:$G$38</definedName>
    <definedName name="PRINT_AREA_MI" localSheetId="0">#REF!</definedName>
    <definedName name="PRINT_AREA_MI">#REF!</definedName>
    <definedName name="receitas" localSheetId="0">#REF!</definedName>
    <definedName name="receitas">#REF!</definedName>
    <definedName name="seguro" localSheetId="0">#REF!</definedName>
    <definedName name="seguro">#REF!</definedName>
    <definedName name="T">#REF!</definedName>
    <definedName name="Total" localSheetId="0">#REF!</definedName>
    <definedName name="Total">#REF!</definedName>
    <definedName name="預算">#REF!</definedName>
  </definedNames>
  <calcPr fullCalcOnLoad="1"/>
</workbook>
</file>

<file path=xl/sharedStrings.xml><?xml version="1.0" encoding="utf-8"?>
<sst xmlns="http://schemas.openxmlformats.org/spreadsheetml/2006/main" count="70" uniqueCount="70">
  <si>
    <t>第二季</t>
  </si>
  <si>
    <t>第三季</t>
  </si>
  <si>
    <t>第四季</t>
  </si>
  <si>
    <t>第一季</t>
  </si>
  <si>
    <t>復康院舍</t>
  </si>
  <si>
    <t>中途宿舍</t>
  </si>
  <si>
    <t>長者院舍</t>
  </si>
  <si>
    <t>尿片</t>
  </si>
  <si>
    <t>扣除尿片數的淨數</t>
  </si>
  <si>
    <t>調整(非當季的從支付中扣減的退回)</t>
  </si>
  <si>
    <t>(1)會計帳目</t>
  </si>
  <si>
    <t>(2)沖數(非當季)</t>
  </si>
  <si>
    <t>(3)政府公報</t>
  </si>
  <si>
    <t>(4)季度總數</t>
  </si>
  <si>
    <r>
      <t>社會福利服務</t>
    </r>
    <r>
      <rPr>
        <b/>
        <sz val="16"/>
        <rFont val="Times New Roman"/>
        <family val="1"/>
      </rPr>
      <t>/</t>
    </r>
    <r>
      <rPr>
        <b/>
        <sz val="16"/>
        <rFont val="新細明體"/>
        <family val="1"/>
      </rPr>
      <t xml:space="preserve">設施之定期資助總額
</t>
    </r>
    <r>
      <rPr>
        <b/>
        <sz val="16"/>
        <rFont val="Times New Roman"/>
        <family val="1"/>
      </rPr>
      <t>Montante global do subs</t>
    </r>
    <r>
      <rPr>
        <b/>
        <sz val="16"/>
        <rFont val="新細明體"/>
        <family val="1"/>
      </rPr>
      <t>í</t>
    </r>
    <r>
      <rPr>
        <b/>
        <sz val="16"/>
        <rFont val="Times New Roman"/>
        <family val="1"/>
      </rPr>
      <t>dio normal atribu</t>
    </r>
    <r>
      <rPr>
        <b/>
        <sz val="16"/>
        <rFont val="新細明體"/>
        <family val="1"/>
      </rPr>
      <t>í</t>
    </r>
    <r>
      <rPr>
        <b/>
        <sz val="16"/>
        <rFont val="Times New Roman"/>
        <family val="1"/>
      </rPr>
      <t>do a servi</t>
    </r>
    <r>
      <rPr>
        <b/>
        <sz val="16"/>
        <rFont val="新細明體"/>
        <family val="1"/>
      </rPr>
      <t>ç</t>
    </r>
    <r>
      <rPr>
        <b/>
        <sz val="16"/>
        <rFont val="Times New Roman"/>
        <family val="1"/>
      </rPr>
      <t>os/equipamentos sociais</t>
    </r>
  </si>
  <si>
    <r>
      <t>2009</t>
    </r>
    <r>
      <rPr>
        <sz val="12"/>
        <rFont val="細明體"/>
        <family val="3"/>
      </rPr>
      <t xml:space="preserve">年度
</t>
    </r>
    <r>
      <rPr>
        <sz val="12"/>
        <rFont val="Times New Roman"/>
        <family val="1"/>
      </rPr>
      <t>Ano de 2009</t>
    </r>
  </si>
  <si>
    <t>服務類別
Valência</t>
  </si>
  <si>
    <r>
      <t>資助金額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</rPr>
      <t>澳門幣</t>
    </r>
    <r>
      <rPr>
        <b/>
        <sz val="12"/>
        <rFont val="Times New Roman"/>
        <family val="1"/>
      </rPr>
      <t>)
Montante do Subsídio (MOP)</t>
    </r>
  </si>
  <si>
    <t>第一季
1.° trimestre</t>
  </si>
  <si>
    <t>第二季
2.° trimestre</t>
  </si>
  <si>
    <t>第三季
3.° trimestre</t>
  </si>
  <si>
    <t>總數
Total</t>
  </si>
  <si>
    <t>社會互助團體
Instituições de Solidariedade Socia</t>
  </si>
  <si>
    <t>兒青服務
Serviço de Apoio a Crianças e Jovens</t>
  </si>
  <si>
    <t>托兒所
Creche</t>
  </si>
  <si>
    <t>兒童及青少年院舍
Lar de Crianças e Jovens</t>
  </si>
  <si>
    <t>社區青年工作隊
Equipa de Intervenção Comunitária para Jovens</t>
  </si>
  <si>
    <t>長者服務
Serviço de Apoio a Idosos</t>
  </si>
  <si>
    <t>安老院舍
Lar de Idosos</t>
  </si>
  <si>
    <t>長者日間中心
Centro de Dia</t>
  </si>
  <si>
    <t>耆康中心
Centro de Convívio</t>
  </si>
  <si>
    <t>家居照顧及支援服務
Serviço de Cuidados Domiciliários Integrados e de Apoio</t>
  </si>
  <si>
    <t>獨居長者服務
Serviço para Idosos Isolados</t>
  </si>
  <si>
    <t>復康服務
Serviço de Reabilitação</t>
  </si>
  <si>
    <t>復康院舍
Lar de Reabilitação</t>
  </si>
  <si>
    <t>復康日間中心
Centro de Dia</t>
  </si>
  <si>
    <t>復康職訓中心
Centro de Formação Profissional</t>
  </si>
  <si>
    <t>教育中心/學前教育中心
Centro de Educação/Centro de Pré-educação</t>
  </si>
  <si>
    <t>庇護工場
Oficina de Trabalho Protegido</t>
  </si>
  <si>
    <t>復康綜合服務中心
Complexo de Serviços de Reabilitação</t>
  </si>
  <si>
    <t>復康巴士
Serviço de Autocarro de Reabilitação</t>
  </si>
  <si>
    <t>社區中心
Centro Comunitário</t>
  </si>
  <si>
    <t>家庭服務
Serviço de Apoio à Família</t>
  </si>
  <si>
    <t>家庭服務中心
Centro de Apoio à Família</t>
  </si>
  <si>
    <t>臨時收容中心
Centro de Acolhimento Temporário</t>
  </si>
  <si>
    <t>新來澳人士服務
Serviço de Apoio a Novos Imigrantes</t>
  </si>
  <si>
    <t>輔導服務機構
Instituição de Aconselhamento</t>
  </si>
  <si>
    <t>單親家庭服務
Serviço de Apoio a Famílias Monoparentais</t>
  </si>
  <si>
    <t>防治藥物依賴服務
Serviço de Prevenção e Tratamento da Toxicodependência</t>
  </si>
  <si>
    <t>戒毒復康院舍
ar de Tratamento e Reabilitação da Toxicodependência</t>
  </si>
  <si>
    <t>戒毒外展服務
Serviço de Desintoxicação, Extensivo ao Exterior</t>
  </si>
  <si>
    <t>預防藥物依賴
Serviço de Prevenção da Toxicodependência</t>
  </si>
  <si>
    <t>總數
Total</t>
  </si>
  <si>
    <t>社會服務機構/社團之偶發性資助總額 
Montante global do subsídio eventual atribuído a instituições / associações de serviço social</t>
  </si>
  <si>
    <t>服務類別Valência</t>
  </si>
  <si>
    <t>第一季1.° trimestre</t>
  </si>
  <si>
    <t>第二季2.° trimestre</t>
  </si>
  <si>
    <t>第三季3.° trimestre</t>
  </si>
  <si>
    <r>
      <t xml:space="preserve">總額 </t>
    </r>
    <r>
      <rPr>
        <sz val="12"/>
        <rFont val="新細明體"/>
        <family val="1"/>
      </rPr>
      <t xml:space="preserve">                                             </t>
    </r>
    <r>
      <rPr>
        <sz val="12"/>
        <rFont val="新細明體"/>
        <family val="1"/>
      </rPr>
      <t>Total</t>
    </r>
  </si>
  <si>
    <r>
      <t xml:space="preserve">兒青服務 </t>
    </r>
    <r>
      <rPr>
        <sz val="12"/>
        <rFont val="新細明體"/>
        <family val="1"/>
      </rPr>
      <t xml:space="preserve">                                     </t>
    </r>
    <r>
      <rPr>
        <sz val="12"/>
        <rFont val="新細明體"/>
        <family val="1"/>
      </rPr>
      <t>Serviço de Apoio a Crianças e Jovens</t>
    </r>
  </si>
  <si>
    <r>
      <t xml:space="preserve">長者服務 </t>
    </r>
    <r>
      <rPr>
        <sz val="12"/>
        <rFont val="新細明體"/>
        <family val="1"/>
      </rPr>
      <t xml:space="preserve">                                      </t>
    </r>
    <r>
      <rPr>
        <sz val="12"/>
        <rFont val="新細明體"/>
        <family val="1"/>
      </rPr>
      <t>Serviço de Apoio a Idosos</t>
    </r>
  </si>
  <si>
    <r>
      <t xml:space="preserve">復康服務 </t>
    </r>
    <r>
      <rPr>
        <sz val="12"/>
        <rFont val="新細明體"/>
        <family val="1"/>
      </rPr>
      <t xml:space="preserve">                                     </t>
    </r>
    <r>
      <rPr>
        <sz val="12"/>
        <rFont val="新細明體"/>
        <family val="1"/>
      </rPr>
      <t>Serviço de Reabilitação</t>
    </r>
  </si>
  <si>
    <r>
      <t xml:space="preserve">家庭社區服務 </t>
    </r>
    <r>
      <rPr>
        <sz val="12"/>
        <rFont val="新細明體"/>
        <family val="1"/>
      </rPr>
      <t xml:space="preserve">                              </t>
    </r>
    <r>
      <rPr>
        <sz val="12"/>
        <rFont val="新細明體"/>
        <family val="1"/>
      </rPr>
      <t>Serviço de Apoio à Família e Comunidade</t>
    </r>
  </si>
  <si>
    <r>
      <t xml:space="preserve">防治藥物依賴服務 </t>
    </r>
    <r>
      <rPr>
        <sz val="12"/>
        <rFont val="新細明體"/>
        <family val="1"/>
      </rPr>
      <t xml:space="preserve">                       </t>
    </r>
    <r>
      <rPr>
        <sz val="12"/>
        <rFont val="新細明體"/>
        <family val="1"/>
      </rPr>
      <t>Serviço de Prevenção e Tratamento da Toxicodependência</t>
    </r>
  </si>
  <si>
    <r>
      <t xml:space="preserve">福利社團 </t>
    </r>
    <r>
      <rPr>
        <sz val="12"/>
        <rFont val="新細明體"/>
        <family val="1"/>
      </rPr>
      <t xml:space="preserve">                                     </t>
    </r>
    <r>
      <rPr>
        <sz val="12"/>
        <rFont val="新細明體"/>
        <family val="1"/>
      </rPr>
      <t>Institutições de Solidariedade Social</t>
    </r>
  </si>
  <si>
    <r>
      <t xml:space="preserve">其他社會服務範疇 </t>
    </r>
    <r>
      <rPr>
        <sz val="12"/>
        <rFont val="新細明體"/>
        <family val="1"/>
      </rPr>
      <t xml:space="preserve">                                   </t>
    </r>
    <r>
      <rPr>
        <sz val="12"/>
        <rFont val="新細明體"/>
        <family val="1"/>
      </rPr>
      <t>Outros serviços sociais</t>
    </r>
  </si>
  <si>
    <r>
      <t>總數(澳門元</t>
    </r>
    <r>
      <rPr>
        <sz val="12"/>
        <rFont val="新細明體"/>
        <family val="1"/>
      </rPr>
      <t>)         Total (MOP)</t>
    </r>
  </si>
  <si>
    <t>第四季4.° trimestre</t>
  </si>
  <si>
    <t>2009年
Ano de 2009</t>
  </si>
  <si>
    <t>第四季
4.° trimestre</t>
  </si>
</sst>
</file>

<file path=xl/styles.xml><?xml version="1.0" encoding="utf-8"?>
<styleSheet xmlns="http://schemas.openxmlformats.org/spreadsheetml/2006/main">
  <numFmts count="62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* #,##0_);_(* \(#,##0\);_(* &quot;-&quot;??_);_(@_)"/>
    <numFmt numFmtId="194" formatCode="0.0%"/>
    <numFmt numFmtId="195" formatCode="&quot;$&quot;#,##0_);\(&quot;$&quot;#,##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.00_ "/>
    <numFmt numFmtId="199" formatCode="_-* #,##0.0_-;\-* #,##0.0_-;_-* &quot;-&quot;??_-;_-@_-"/>
    <numFmt numFmtId="200" formatCode="_-* #,##0_-;\-* #,##0_-;_-* &quot;-&quot;??_-;_-@_-"/>
    <numFmt numFmtId="201" formatCode="#,##0.00_ "/>
    <numFmt numFmtId="202" formatCode="#,##0.0_ "/>
    <numFmt numFmtId="203" formatCode="#,##0_ "/>
    <numFmt numFmtId="204" formatCode="0.0"/>
    <numFmt numFmtId="205" formatCode="#,##0.0_);[Red]\(#,##0.0\)"/>
    <numFmt numFmtId="206" formatCode="_-* #,##0.000_-;\-* #,##0.000_-;_-* &quot;-&quot;??_-;_-@_-"/>
    <numFmt numFmtId="207" formatCode="#,##0\ &quot;Esc.&quot;;\-#,##0\ &quot;Esc.&quot;"/>
    <numFmt numFmtId="208" formatCode="#,##0\ &quot;Esc.&quot;;[Red]\-#,##0\ &quot;Esc.&quot;"/>
    <numFmt numFmtId="209" formatCode="#,##0.00\ &quot;Esc.&quot;;\-#,##0.00\ &quot;Esc.&quot;"/>
    <numFmt numFmtId="210" formatCode="#,##0.00\ &quot;Esc.&quot;;[Red]\-#,##0.00\ &quot;Esc.&quot;"/>
    <numFmt numFmtId="211" formatCode="_-* #,##0\ &quot;Esc.&quot;_-;\-* #,##0\ &quot;Esc.&quot;_-;_-* &quot;-&quot;\ &quot;Esc.&quot;_-;_-@_-"/>
    <numFmt numFmtId="212" formatCode="_-* #,##0\ _E_s_c_._-;\-* #,##0\ _E_s_c_._-;_-* &quot;-&quot;\ _E_s_c_._-;_-@_-"/>
    <numFmt numFmtId="213" formatCode="_-* #,##0.00\ &quot;Esc.&quot;_-;\-* #,##0.00\ &quot;Esc.&quot;_-;_-* &quot;-&quot;??\ &quot;Esc.&quot;_-;_-@_-"/>
    <numFmt numFmtId="214" formatCode="_-* #,##0.00\ _E_s_c_._-;\-* #,##0.00\ _E_s_c_._-;_-* &quot;-&quot;??\ _E_s_c_._-;_-@_-"/>
    <numFmt numFmtId="215" formatCode="#."/>
    <numFmt numFmtId="216" formatCode="dd\-mmm\-yy_)"/>
    <numFmt numFmtId="217" formatCode="_(* #,##0.0_);_(* \(#,##0.0\);_(* &quot;-&quot;??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m&quot;月&quot;d&quot;日&quot;"/>
    <numFmt numFmtId="222" formatCode="0.00_);[Red]\(0.00\)"/>
    <numFmt numFmtId="223" formatCode="0.00_);\(0.00\)"/>
    <numFmt numFmtId="224" formatCode="_-* #,##0.0000_-;\-* #,##0.0000_-;_-* &quot;-&quot;??_-;_-@_-"/>
    <numFmt numFmtId="225" formatCode="&quot;$&quot;#,##0.00"/>
  </numFmts>
  <fonts count="2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細明體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新細明體"/>
      <family val="1"/>
    </font>
    <font>
      <b/>
      <sz val="16"/>
      <name val="新細明體"/>
      <family val="1"/>
    </font>
    <font>
      <b/>
      <sz val="16"/>
      <name val="Times New Roman"/>
      <family val="1"/>
    </font>
    <font>
      <sz val="10"/>
      <name val="華康楷書體W5(P)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color indexed="6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18" fillId="0" borderId="1" applyNumberFormat="0" applyFill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5" fillId="7" borderId="2" applyNumberFormat="0" applyAlignment="0" applyProtection="0"/>
    <xf numFmtId="0" fontId="24" fillId="17" borderId="8" applyNumberFormat="0" applyAlignment="0" applyProtection="0"/>
    <xf numFmtId="0" fontId="21" fillId="23" borderId="9" applyNumberFormat="0" applyAlignment="0" applyProtection="0"/>
    <xf numFmtId="0" fontId="19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89" fontId="2" fillId="0" borderId="10" xfId="33" applyFont="1" applyBorder="1" applyAlignment="1">
      <alignment vertical="center"/>
    </xf>
    <xf numFmtId="189" fontId="2" fillId="0" borderId="11" xfId="33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89" fontId="3" fillId="0" borderId="13" xfId="33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89" fontId="3" fillId="0" borderId="11" xfId="33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89" fontId="3" fillId="0" borderId="11" xfId="33" applyFont="1" applyBorder="1" applyAlignment="1">
      <alignment horizontal="center" vertical="center"/>
    </xf>
    <xf numFmtId="189" fontId="2" fillId="0" borderId="0" xfId="33" applyFont="1" applyAlignment="1">
      <alignment/>
    </xf>
    <xf numFmtId="0" fontId="0" fillId="0" borderId="0" xfId="0" applyFont="1" applyAlignment="1">
      <alignment/>
    </xf>
    <xf numFmtId="189" fontId="0" fillId="0" borderId="0" xfId="33" applyFont="1" applyAlignment="1">
      <alignment/>
    </xf>
    <xf numFmtId="0" fontId="0" fillId="0" borderId="0" xfId="0" applyFont="1" applyAlignment="1">
      <alignment vertical="center"/>
    </xf>
    <xf numFmtId="189" fontId="0" fillId="0" borderId="0" xfId="33" applyFont="1" applyAlignment="1">
      <alignment vertical="center"/>
    </xf>
    <xf numFmtId="189" fontId="0" fillId="0" borderId="13" xfId="33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9" fontId="0" fillId="0" borderId="13" xfId="33" applyFont="1" applyBorder="1" applyAlignment="1">
      <alignment vertical="center"/>
    </xf>
    <xf numFmtId="189" fontId="0" fillId="0" borderId="13" xfId="0" applyNumberFormat="1" applyFont="1" applyBorder="1" applyAlignment="1">
      <alignment vertical="center"/>
    </xf>
    <xf numFmtId="189" fontId="2" fillId="0" borderId="11" xfId="33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9" fontId="0" fillId="0" borderId="13" xfId="0" applyNumberFormat="1" applyFont="1" applyFill="1" applyBorder="1" applyAlignment="1">
      <alignment vertical="center"/>
    </xf>
    <xf numFmtId="189" fontId="0" fillId="0" borderId="13" xfId="33" applyFont="1" applyFill="1" applyBorder="1" applyAlignment="1">
      <alignment vertical="center"/>
    </xf>
    <xf numFmtId="189" fontId="0" fillId="0" borderId="0" xfId="33" applyFont="1" applyFill="1" applyAlignment="1">
      <alignment vertical="center"/>
    </xf>
    <xf numFmtId="189" fontId="0" fillId="0" borderId="0" xfId="33" applyFont="1" applyFill="1" applyAlignment="1">
      <alignment/>
    </xf>
    <xf numFmtId="0" fontId="3" fillId="0" borderId="16" xfId="0" applyFont="1" applyBorder="1" applyAlignment="1">
      <alignment vertical="center"/>
    </xf>
    <xf numFmtId="225" fontId="10" fillId="0" borderId="0" xfId="0" applyNumberFormat="1" applyFont="1" applyFill="1" applyBorder="1" applyAlignment="1">
      <alignment/>
    </xf>
    <xf numFmtId="189" fontId="2" fillId="0" borderId="15" xfId="33" applyFont="1" applyBorder="1" applyAlignment="1">
      <alignment vertical="center"/>
    </xf>
    <xf numFmtId="4" fontId="0" fillId="0" borderId="0" xfId="0" applyNumberFormat="1" applyFont="1" applyAlignment="1">
      <alignment/>
    </xf>
    <xf numFmtId="189" fontId="2" fillId="0" borderId="12" xfId="33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40" fontId="0" fillId="0" borderId="13" xfId="0" applyNumberFormat="1" applyFont="1" applyBorder="1" applyAlignment="1">
      <alignment vertical="center"/>
    </xf>
    <xf numFmtId="40" fontId="0" fillId="0" borderId="0" xfId="0" applyNumberFormat="1" applyFont="1" applyAlignment="1">
      <alignment vertical="center"/>
    </xf>
    <xf numFmtId="189" fontId="0" fillId="0" borderId="13" xfId="33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7" xfId="0" applyFont="1" applyBorder="1" applyAlignment="1">
      <alignment/>
    </xf>
    <xf numFmtId="189" fontId="2" fillId="0" borderId="17" xfId="33" applyFont="1" applyBorder="1" applyAlignment="1">
      <alignment/>
    </xf>
    <xf numFmtId="189" fontId="0" fillId="0" borderId="12" xfId="33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43" fontId="0" fillId="0" borderId="0" xfId="0" applyNumberFormat="1" applyFont="1" applyAlignment="1">
      <alignment/>
    </xf>
    <xf numFmtId="41" fontId="0" fillId="0" borderId="12" xfId="0" applyNumberFormat="1" applyFont="1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7" xfId="0" applyFont="1" applyBorder="1" applyAlignment="1">
      <alignment/>
    </xf>
    <xf numFmtId="43" fontId="0" fillId="0" borderId="17" xfId="0" applyNumberFormat="1" applyFont="1" applyBorder="1" applyAlignment="1">
      <alignment/>
    </xf>
    <xf numFmtId="189" fontId="0" fillId="0" borderId="12" xfId="0" applyNumberFormat="1" applyFont="1" applyBorder="1" applyAlignment="1">
      <alignment/>
    </xf>
    <xf numFmtId="189" fontId="4" fillId="0" borderId="0" xfId="33" applyFont="1" applyFill="1" applyBorder="1" applyAlignment="1">
      <alignment vertical="center"/>
    </xf>
    <xf numFmtId="189" fontId="2" fillId="0" borderId="0" xfId="33" applyFont="1" applyFill="1" applyBorder="1" applyAlignment="1">
      <alignment vertical="center"/>
    </xf>
    <xf numFmtId="189" fontId="3" fillId="0" borderId="13" xfId="33" applyFont="1" applyFill="1" applyBorder="1" applyAlignment="1">
      <alignment vertical="center"/>
    </xf>
    <xf numFmtId="189" fontId="3" fillId="0" borderId="11" xfId="33" applyFont="1" applyFill="1" applyBorder="1" applyAlignment="1">
      <alignment vertical="center"/>
    </xf>
    <xf numFmtId="189" fontId="2" fillId="0" borderId="10" xfId="33" applyFont="1" applyFill="1" applyBorder="1" applyAlignment="1">
      <alignment vertical="center"/>
    </xf>
    <xf numFmtId="40" fontId="2" fillId="0" borderId="11" xfId="33" applyNumberFormat="1" applyFont="1" applyFill="1" applyBorder="1" applyAlignment="1">
      <alignment vertical="center"/>
    </xf>
    <xf numFmtId="189" fontId="3" fillId="0" borderId="11" xfId="33" applyFont="1" applyFill="1" applyBorder="1" applyAlignment="1">
      <alignment horizontal="center" vertical="center"/>
    </xf>
    <xf numFmtId="189" fontId="0" fillId="0" borderId="11" xfId="33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89" fontId="0" fillId="0" borderId="13" xfId="33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7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189" fontId="7" fillId="0" borderId="21" xfId="33" applyFont="1" applyBorder="1" applyAlignment="1">
      <alignment horizontal="center" vertical="center" wrapText="1"/>
    </xf>
    <xf numFmtId="189" fontId="3" fillId="0" borderId="17" xfId="33" applyFont="1" applyBorder="1" applyAlignment="1">
      <alignment horizontal="center" vertical="center"/>
    </xf>
    <xf numFmtId="189" fontId="3" fillId="0" borderId="22" xfId="33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9" fontId="7" fillId="0" borderId="0" xfId="33" applyFont="1" applyAlignment="1">
      <alignment horizontal="center" vertical="center" wrapText="1"/>
    </xf>
    <xf numFmtId="0" fontId="0" fillId="24" borderId="13" xfId="0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72.16.10.12:8080/My%20Documents\Suplementar%20&amp;%20Alteracao\1alt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"/>
      <sheetName val="C"/>
      <sheetName val="Rubrica data_2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1">
      <selection activeCell="J11" sqref="J11"/>
    </sheetView>
  </sheetViews>
  <sheetFormatPr defaultColWidth="15.375" defaultRowHeight="16.5"/>
  <cols>
    <col min="1" max="1" width="10.125" style="5" customWidth="1"/>
    <col min="2" max="2" width="23.875" style="5" customWidth="1"/>
    <col min="3" max="6" width="15.00390625" style="14" customWidth="1"/>
    <col min="7" max="7" width="16.25390625" style="14" customWidth="1"/>
    <col min="8" max="8" width="1.625" style="5" customWidth="1"/>
    <col min="9" max="16384" width="15.375" style="5" customWidth="1"/>
  </cols>
  <sheetData>
    <row r="1" spans="1:7" s="4" customFormat="1" ht="55.5" customHeight="1">
      <c r="A1" s="72" t="s">
        <v>14</v>
      </c>
      <c r="B1" s="73"/>
      <c r="C1" s="73"/>
      <c r="D1" s="73"/>
      <c r="E1" s="73"/>
      <c r="F1" s="73"/>
      <c r="G1" s="73"/>
    </row>
    <row r="2" spans="1:7" ht="30.75" customHeight="1">
      <c r="A2" s="74" t="s">
        <v>15</v>
      </c>
      <c r="B2" s="75"/>
      <c r="C2" s="75"/>
      <c r="D2" s="75"/>
      <c r="E2" s="75"/>
      <c r="F2" s="75"/>
      <c r="G2" s="75"/>
    </row>
    <row r="3" spans="1:7" ht="15.75">
      <c r="A3" s="3"/>
      <c r="B3" s="3"/>
      <c r="C3" s="3"/>
      <c r="D3" s="3"/>
      <c r="E3" s="3"/>
      <c r="F3" s="3"/>
      <c r="G3" s="3"/>
    </row>
    <row r="4" spans="1:7" s="7" customFormat="1" ht="38.25" customHeight="1">
      <c r="A4" s="82" t="s">
        <v>16</v>
      </c>
      <c r="B4" s="83"/>
      <c r="C4" s="79" t="s">
        <v>17</v>
      </c>
      <c r="D4" s="80"/>
      <c r="E4" s="80"/>
      <c r="F4" s="80"/>
      <c r="G4" s="81"/>
    </row>
    <row r="5" spans="1:7" s="8" customFormat="1" ht="35.25" customHeight="1">
      <c r="A5" s="84"/>
      <c r="B5" s="85"/>
      <c r="C5" s="62" t="s">
        <v>18</v>
      </c>
      <c r="D5" s="62" t="s">
        <v>19</v>
      </c>
      <c r="E5" s="62" t="s">
        <v>20</v>
      </c>
      <c r="F5" s="62" t="s">
        <v>69</v>
      </c>
      <c r="G5" s="62" t="s">
        <v>21</v>
      </c>
    </row>
    <row r="6" spans="1:7" s="7" customFormat="1" ht="55.5" customHeight="1">
      <c r="A6" s="70" t="s">
        <v>22</v>
      </c>
      <c r="B6" s="71"/>
      <c r="C6" s="6">
        <v>7625189</v>
      </c>
      <c r="D6" s="6">
        <v>7613181</v>
      </c>
      <c r="E6" s="57">
        <v>7733421</v>
      </c>
      <c r="F6" s="6">
        <f>7813965+I6</f>
        <v>7813965</v>
      </c>
      <c r="G6" s="6">
        <f>SUM(C6:F6)</f>
        <v>30785756</v>
      </c>
    </row>
    <row r="7" spans="1:7" s="7" customFormat="1" ht="48" customHeight="1">
      <c r="A7" s="68" t="s">
        <v>23</v>
      </c>
      <c r="B7" s="69"/>
      <c r="C7" s="9">
        <f>SUM(C8:C10)</f>
        <v>18058913</v>
      </c>
      <c r="D7" s="9">
        <f>SUM(D8:D10)</f>
        <v>17821375</v>
      </c>
      <c r="E7" s="58">
        <f>SUM(E8:E10)</f>
        <v>18134285</v>
      </c>
      <c r="F7" s="9">
        <f>SUM(F8:F10)</f>
        <v>19316314</v>
      </c>
      <c r="G7" s="9">
        <f>SUM(G8:G10)</f>
        <v>73330887</v>
      </c>
    </row>
    <row r="8" spans="1:7" s="4" customFormat="1" ht="33">
      <c r="A8" s="10"/>
      <c r="B8" s="63" t="s">
        <v>24</v>
      </c>
      <c r="C8" s="2">
        <v>8756478</v>
      </c>
      <c r="D8" s="2">
        <v>8563432</v>
      </c>
      <c r="E8" s="23">
        <v>8430955</v>
      </c>
      <c r="F8" s="2">
        <v>8452890</v>
      </c>
      <c r="G8" s="2">
        <f>SUM(C8:F8)</f>
        <v>34203755</v>
      </c>
    </row>
    <row r="9" spans="1:7" s="4" customFormat="1" ht="33">
      <c r="A9" s="10"/>
      <c r="B9" s="63" t="s">
        <v>25</v>
      </c>
      <c r="C9" s="2">
        <v>6778427</v>
      </c>
      <c r="D9" s="2">
        <v>6764619</v>
      </c>
      <c r="E9" s="23">
        <v>7179139</v>
      </c>
      <c r="F9" s="2">
        <v>7390287</v>
      </c>
      <c r="G9" s="2">
        <f>SUM(C9:F9)</f>
        <v>28112472</v>
      </c>
    </row>
    <row r="10" spans="1:7" s="4" customFormat="1" ht="49.5">
      <c r="A10" s="12"/>
      <c r="B10" s="64" t="s">
        <v>26</v>
      </c>
      <c r="C10" s="1">
        <v>2524008</v>
      </c>
      <c r="D10" s="1">
        <v>2493324</v>
      </c>
      <c r="E10" s="59">
        <v>2524191</v>
      </c>
      <c r="F10" s="1">
        <v>3473137</v>
      </c>
      <c r="G10" s="1">
        <f>SUM(C10:F10)</f>
        <v>11014660</v>
      </c>
    </row>
    <row r="11" spans="1:7" s="7" customFormat="1" ht="36.75" customHeight="1">
      <c r="A11" s="68" t="s">
        <v>27</v>
      </c>
      <c r="B11" s="69"/>
      <c r="C11" s="9">
        <f>SUM(C12:C16)</f>
        <v>20580465.5</v>
      </c>
      <c r="D11" s="9">
        <f>SUM(D12:D16)</f>
        <v>21371730</v>
      </c>
      <c r="E11" s="58">
        <f>SUM(E12:E16)</f>
        <v>22981443</v>
      </c>
      <c r="F11" s="9">
        <f>SUM(F12:F16)</f>
        <v>23068220</v>
      </c>
      <c r="G11" s="9">
        <f>SUM(G12:G16)</f>
        <v>88001858.5</v>
      </c>
    </row>
    <row r="12" spans="1:7" s="4" customFormat="1" ht="33">
      <c r="A12" s="10"/>
      <c r="B12" s="63" t="s">
        <v>28</v>
      </c>
      <c r="C12" s="2">
        <f>12168630+C40</f>
        <v>12297837.5</v>
      </c>
      <c r="D12" s="2">
        <f>12460890+198396</f>
        <v>12659286</v>
      </c>
      <c r="E12" s="23">
        <v>12570825</v>
      </c>
      <c r="F12" s="2">
        <f>12944052+I12</f>
        <v>12944052</v>
      </c>
      <c r="G12" s="2">
        <f>SUM(C12:F12)</f>
        <v>50472000.5</v>
      </c>
    </row>
    <row r="13" spans="1:7" s="4" customFormat="1" ht="33">
      <c r="A13" s="10"/>
      <c r="B13" s="63" t="s">
        <v>29</v>
      </c>
      <c r="C13" s="2">
        <v>4221009</v>
      </c>
      <c r="D13" s="2">
        <v>3959241</v>
      </c>
      <c r="E13" s="23">
        <v>3999513</v>
      </c>
      <c r="F13" s="2">
        <v>3959241</v>
      </c>
      <c r="G13" s="2">
        <f>SUM(C13:F13)</f>
        <v>16139004</v>
      </c>
    </row>
    <row r="14" spans="1:8" s="4" customFormat="1" ht="33">
      <c r="A14" s="10"/>
      <c r="B14" s="63" t="s">
        <v>30</v>
      </c>
      <c r="C14" s="2">
        <v>2625767</v>
      </c>
      <c r="D14" s="2">
        <v>2625267</v>
      </c>
      <c r="E14" s="23">
        <v>2625267</v>
      </c>
      <c r="F14" s="2">
        <v>2816271</v>
      </c>
      <c r="G14" s="32">
        <f>SUM(C14:F14)</f>
        <v>10692572</v>
      </c>
      <c r="H14" s="31"/>
    </row>
    <row r="15" spans="1:7" s="25" customFormat="1" ht="66">
      <c r="A15" s="24"/>
      <c r="B15" s="65" t="s">
        <v>31</v>
      </c>
      <c r="C15" s="23">
        <v>1142536</v>
      </c>
      <c r="D15" s="23">
        <v>1935300</v>
      </c>
      <c r="E15" s="23">
        <v>1774212</v>
      </c>
      <c r="F15" s="23">
        <v>2225048</v>
      </c>
      <c r="G15" s="23">
        <f>SUM(C15:F15)</f>
        <v>7077096</v>
      </c>
    </row>
    <row r="16" spans="1:7" s="4" customFormat="1" ht="33">
      <c r="A16" s="12"/>
      <c r="B16" s="64" t="s">
        <v>32</v>
      </c>
      <c r="C16" s="1">
        <v>293316</v>
      </c>
      <c r="D16" s="1">
        <v>192636</v>
      </c>
      <c r="E16" s="59">
        <v>2011626</v>
      </c>
      <c r="F16" s="1">
        <v>1123608</v>
      </c>
      <c r="G16" s="1">
        <f>SUM(C16:F16)</f>
        <v>3621186</v>
      </c>
    </row>
    <row r="17" spans="1:7" s="7" customFormat="1" ht="37.5" customHeight="1">
      <c r="A17" s="68" t="s">
        <v>33</v>
      </c>
      <c r="B17" s="69"/>
      <c r="C17" s="9">
        <f>SUM(C18:C24)</f>
        <v>15049410.3</v>
      </c>
      <c r="D17" s="9">
        <f>SUM(D18:D24)</f>
        <v>15305186.7</v>
      </c>
      <c r="E17" s="58">
        <f>SUM(E18:E24)</f>
        <v>15802674</v>
      </c>
      <c r="F17" s="9">
        <f>SUM(F18:F24)</f>
        <v>16888836</v>
      </c>
      <c r="G17" s="9">
        <f>SUM(G18:G24)</f>
        <v>63046107</v>
      </c>
    </row>
    <row r="18" spans="1:7" s="4" customFormat="1" ht="33">
      <c r="A18" s="10"/>
      <c r="B18" s="63" t="s">
        <v>34</v>
      </c>
      <c r="C18" s="2">
        <f>5884506+C41</f>
        <v>5974639.3</v>
      </c>
      <c r="D18" s="2">
        <f>5920161+169871.7</f>
        <v>6090032.7</v>
      </c>
      <c r="E18" s="23">
        <v>6104859</v>
      </c>
      <c r="F18" s="2">
        <f>7224714+I18</f>
        <v>7224714</v>
      </c>
      <c r="G18" s="2">
        <f aca="true" t="shared" si="0" ref="G18:G25">SUM(C18:F18)</f>
        <v>25394245</v>
      </c>
    </row>
    <row r="19" spans="1:7" s="4" customFormat="1" ht="33">
      <c r="A19" s="10"/>
      <c r="B19" s="63" t="s">
        <v>35</v>
      </c>
      <c r="C19" s="2">
        <v>4296555</v>
      </c>
      <c r="D19" s="2">
        <v>4355259</v>
      </c>
      <c r="E19" s="23">
        <v>4305771</v>
      </c>
      <c r="F19" s="2">
        <f>4430595+I19</f>
        <v>4430595</v>
      </c>
      <c r="G19" s="2">
        <f t="shared" si="0"/>
        <v>17388180</v>
      </c>
    </row>
    <row r="20" spans="1:7" s="4" customFormat="1" ht="49.5">
      <c r="A20" s="10"/>
      <c r="B20" s="63" t="s">
        <v>36</v>
      </c>
      <c r="C20" s="2">
        <v>1067661</v>
      </c>
      <c r="D20" s="2">
        <v>1067661</v>
      </c>
      <c r="E20" s="23">
        <v>1067661</v>
      </c>
      <c r="F20" s="2">
        <v>1067661</v>
      </c>
      <c r="G20" s="2">
        <f t="shared" si="0"/>
        <v>4270644</v>
      </c>
    </row>
    <row r="21" spans="1:7" s="4" customFormat="1" ht="49.5">
      <c r="A21" s="10"/>
      <c r="B21" s="63" t="s">
        <v>37</v>
      </c>
      <c r="C21" s="2">
        <v>767960</v>
      </c>
      <c r="D21" s="2">
        <v>729600</v>
      </c>
      <c r="E21" s="23">
        <v>729600</v>
      </c>
      <c r="F21" s="2">
        <v>729600</v>
      </c>
      <c r="G21" s="2">
        <f t="shared" si="0"/>
        <v>2956760</v>
      </c>
    </row>
    <row r="22" spans="1:7" s="4" customFormat="1" ht="49.5">
      <c r="A22" s="10"/>
      <c r="B22" s="63" t="s">
        <v>38</v>
      </c>
      <c r="C22" s="2">
        <v>1467639</v>
      </c>
      <c r="D22" s="2">
        <v>1467639</v>
      </c>
      <c r="E22" s="23">
        <v>1467639</v>
      </c>
      <c r="F22" s="2">
        <v>1467639</v>
      </c>
      <c r="G22" s="2">
        <f t="shared" si="0"/>
        <v>5870556</v>
      </c>
    </row>
    <row r="23" spans="1:7" s="4" customFormat="1" ht="49.5">
      <c r="A23" s="10"/>
      <c r="B23" s="63" t="s">
        <v>39</v>
      </c>
      <c r="C23" s="2">
        <v>709809</v>
      </c>
      <c r="D23" s="2">
        <v>829848</v>
      </c>
      <c r="E23" s="23">
        <v>823065</v>
      </c>
      <c r="F23" s="2">
        <v>753261</v>
      </c>
      <c r="G23" s="2">
        <f t="shared" si="0"/>
        <v>3115983</v>
      </c>
    </row>
    <row r="24" spans="1:7" s="4" customFormat="1" ht="49.5">
      <c r="A24" s="12"/>
      <c r="B24" s="64" t="s">
        <v>40</v>
      </c>
      <c r="C24" s="2">
        <v>765147</v>
      </c>
      <c r="D24" s="2">
        <v>765147</v>
      </c>
      <c r="E24" s="23">
        <v>1304079</v>
      </c>
      <c r="F24" s="2">
        <v>1215366</v>
      </c>
      <c r="G24" s="2">
        <f t="shared" si="0"/>
        <v>4049739</v>
      </c>
    </row>
    <row r="25" spans="1:7" s="7" customFormat="1" ht="36" customHeight="1">
      <c r="A25" s="70" t="s">
        <v>41</v>
      </c>
      <c r="B25" s="71"/>
      <c r="C25" s="6">
        <v>3166263</v>
      </c>
      <c r="D25" s="6">
        <v>3206535</v>
      </c>
      <c r="E25" s="57">
        <v>3206535</v>
      </c>
      <c r="F25" s="6">
        <f>3206535+I25</f>
        <v>3206535</v>
      </c>
      <c r="G25" s="6">
        <f t="shared" si="0"/>
        <v>12785868</v>
      </c>
    </row>
    <row r="26" spans="1:7" s="7" customFormat="1" ht="42" customHeight="1">
      <c r="A26" s="68" t="s">
        <v>42</v>
      </c>
      <c r="B26" s="69"/>
      <c r="C26" s="9">
        <f>SUM(C27:C31)</f>
        <v>4392714</v>
      </c>
      <c r="D26" s="9">
        <f>SUM(D27:D31)</f>
        <v>4384086</v>
      </c>
      <c r="E26" s="58">
        <f>SUM(E27:E31)</f>
        <v>5232258</v>
      </c>
      <c r="F26" s="9">
        <f>SUM(F27:F31)</f>
        <v>5201850</v>
      </c>
      <c r="G26" s="9">
        <f>SUM(G27:G31)</f>
        <v>19210908</v>
      </c>
    </row>
    <row r="27" spans="1:7" s="4" customFormat="1" ht="33">
      <c r="A27" s="10"/>
      <c r="B27" s="63" t="s">
        <v>43</v>
      </c>
      <c r="C27" s="2">
        <v>1692039</v>
      </c>
      <c r="D27" s="2">
        <v>1782363</v>
      </c>
      <c r="E27" s="23">
        <v>2581059</v>
      </c>
      <c r="F27" s="2">
        <f>2550651+I27</f>
        <v>2550651</v>
      </c>
      <c r="G27" s="2">
        <f>SUM(C27:F27)</f>
        <v>8606112</v>
      </c>
    </row>
    <row r="28" spans="1:7" s="4" customFormat="1" ht="49.5">
      <c r="A28" s="10"/>
      <c r="B28" s="63" t="s">
        <v>44</v>
      </c>
      <c r="C28" s="2">
        <v>1256079</v>
      </c>
      <c r="D28" s="2">
        <v>1157127</v>
      </c>
      <c r="E28" s="23">
        <v>1206603</v>
      </c>
      <c r="F28" s="2">
        <v>1206603</v>
      </c>
      <c r="G28" s="2">
        <f>SUM(C28:F28)</f>
        <v>4826412</v>
      </c>
    </row>
    <row r="29" spans="1:7" s="4" customFormat="1" ht="49.5">
      <c r="A29" s="10"/>
      <c r="B29" s="63" t="s">
        <v>45</v>
      </c>
      <c r="C29" s="2">
        <v>128124</v>
      </c>
      <c r="D29" s="2">
        <v>128124</v>
      </c>
      <c r="E29" s="23">
        <v>128124</v>
      </c>
      <c r="F29" s="2">
        <v>128124</v>
      </c>
      <c r="G29" s="2">
        <f>SUM(C29:F29)</f>
        <v>512496</v>
      </c>
    </row>
    <row r="30" spans="1:7" s="4" customFormat="1" ht="49.5">
      <c r="A30" s="10"/>
      <c r="B30" s="63" t="s">
        <v>46</v>
      </c>
      <c r="C30" s="2">
        <v>595284</v>
      </c>
      <c r="D30" s="2">
        <v>595284</v>
      </c>
      <c r="E30" s="60">
        <v>595284</v>
      </c>
      <c r="F30" s="2">
        <v>595284</v>
      </c>
      <c r="G30" s="2">
        <f>SUM(C30:F30)</f>
        <v>2381136</v>
      </c>
    </row>
    <row r="31" spans="1:7" s="7" customFormat="1" ht="59.25" customHeight="1">
      <c r="A31" s="30"/>
      <c r="B31" s="64" t="s">
        <v>47</v>
      </c>
      <c r="C31" s="1">
        <v>721188</v>
      </c>
      <c r="D31" s="1">
        <v>721188</v>
      </c>
      <c r="E31" s="59">
        <v>721188</v>
      </c>
      <c r="F31" s="1">
        <v>721188</v>
      </c>
      <c r="G31" s="1">
        <f>SUM(C31:F31)</f>
        <v>2884752</v>
      </c>
    </row>
    <row r="32" spans="1:7" s="4" customFormat="1" ht="54" customHeight="1">
      <c r="A32" s="68" t="s">
        <v>48</v>
      </c>
      <c r="B32" s="69"/>
      <c r="C32" s="13">
        <f>SUM(C33:C36)</f>
        <v>3079876</v>
      </c>
      <c r="D32" s="13">
        <f>SUM(D33:D36)</f>
        <v>3170856</v>
      </c>
      <c r="E32" s="61">
        <f>SUM(E33:E36)</f>
        <v>3311396</v>
      </c>
      <c r="F32" s="13">
        <f>SUM(F33:F36)</f>
        <v>3278511</v>
      </c>
      <c r="G32" s="13">
        <f>SUM(G33:G36)</f>
        <v>12840639</v>
      </c>
    </row>
    <row r="33" spans="1:7" s="4" customFormat="1" ht="49.5">
      <c r="A33" s="10"/>
      <c r="B33" s="63" t="s">
        <v>49</v>
      </c>
      <c r="C33" s="2">
        <v>1737801</v>
      </c>
      <c r="D33" s="2">
        <v>1737801</v>
      </c>
      <c r="E33" s="23">
        <v>1869341</v>
      </c>
      <c r="F33" s="2">
        <v>1836456</v>
      </c>
      <c r="G33" s="2">
        <f>SUM(C33:F33)</f>
        <v>7181399</v>
      </c>
    </row>
    <row r="34" spans="1:7" s="4" customFormat="1" ht="49.5">
      <c r="A34" s="10"/>
      <c r="B34" s="63" t="s">
        <v>50</v>
      </c>
      <c r="C34" s="2">
        <v>753856</v>
      </c>
      <c r="D34" s="2">
        <v>844836</v>
      </c>
      <c r="E34" s="23">
        <v>853836</v>
      </c>
      <c r="F34" s="2">
        <v>853836</v>
      </c>
      <c r="G34" s="2">
        <f>SUM(C34:F34)</f>
        <v>3306364</v>
      </c>
    </row>
    <row r="35" spans="1:7" s="4" customFormat="1" ht="16.5" hidden="1">
      <c r="A35" s="10"/>
      <c r="B35" s="11" t="s">
        <v>5</v>
      </c>
      <c r="C35" s="2">
        <v>0</v>
      </c>
      <c r="D35" s="2"/>
      <c r="E35" s="23"/>
      <c r="F35" s="2"/>
      <c r="G35" s="2">
        <f>SUM(C35:F35)</f>
        <v>0</v>
      </c>
    </row>
    <row r="36" spans="1:7" s="4" customFormat="1" ht="57" customHeight="1">
      <c r="A36" s="10"/>
      <c r="B36" s="63" t="s">
        <v>51</v>
      </c>
      <c r="C36" s="2">
        <v>588219</v>
      </c>
      <c r="D36" s="2">
        <v>588219</v>
      </c>
      <c r="E36" s="23">
        <v>588219</v>
      </c>
      <c r="F36" s="2">
        <v>588219</v>
      </c>
      <c r="G36" s="2">
        <f>SUM(C36:F36)</f>
        <v>2352876</v>
      </c>
    </row>
    <row r="37" spans="1:7" ht="34.5" customHeight="1">
      <c r="A37" s="77" t="s">
        <v>52</v>
      </c>
      <c r="B37" s="78"/>
      <c r="C37" s="6">
        <f>+C6+C7+C11+C25+C26+C17+C32</f>
        <v>71952830.8</v>
      </c>
      <c r="D37" s="6">
        <f>+D6+D7+D11+D25+D26+D17+D32</f>
        <v>72872949.7</v>
      </c>
      <c r="E37" s="57">
        <f>+E6+E7+E11+E25+E26+E17+E32</f>
        <v>76402012</v>
      </c>
      <c r="F37" s="6">
        <f>+F6+F7+F11+F25+F26+F17+F32</f>
        <v>78774231</v>
      </c>
      <c r="G37" s="6">
        <f>+G6+G7+G11+G25+G26+G17+G32</f>
        <v>300002023.5</v>
      </c>
    </row>
    <row r="38" ht="20.25" customHeight="1"/>
    <row r="39" spans="5:7" ht="15.75" customHeight="1">
      <c r="E39" s="55"/>
      <c r="F39" s="56"/>
      <c r="G39" s="56"/>
    </row>
    <row r="40" spans="1:7" ht="16.5" customHeight="1" hidden="1">
      <c r="A40" s="76" t="s">
        <v>7</v>
      </c>
      <c r="B40" s="40" t="s">
        <v>6</v>
      </c>
      <c r="C40" s="14">
        <v>129207.5</v>
      </c>
      <c r="D40" s="14">
        <v>198396</v>
      </c>
      <c r="E40" s="56"/>
      <c r="F40" s="56"/>
      <c r="G40" s="56"/>
    </row>
    <row r="41" spans="1:7" ht="16.5" customHeight="1" hidden="1">
      <c r="A41" s="76"/>
      <c r="B41" s="41" t="s">
        <v>4</v>
      </c>
      <c r="C41" s="34">
        <v>90133.3</v>
      </c>
      <c r="D41" s="34">
        <v>169871.7</v>
      </c>
      <c r="E41" s="56"/>
      <c r="F41" s="56"/>
      <c r="G41" s="56"/>
    </row>
    <row r="42" spans="1:7" ht="15.75" customHeight="1" hidden="1">
      <c r="A42" s="42"/>
      <c r="B42" s="43"/>
      <c r="C42" s="44">
        <f>SUM(C40:C41)</f>
        <v>219340.8</v>
      </c>
      <c r="D42" s="44">
        <f>SUM(D40:D41)</f>
        <v>368267.7</v>
      </c>
      <c r="E42" s="56"/>
      <c r="F42" s="56"/>
      <c r="G42" s="56"/>
    </row>
    <row r="43" spans="5:7" ht="15.75" customHeight="1" hidden="1">
      <c r="E43" s="56"/>
      <c r="F43" s="56"/>
      <c r="G43" s="56"/>
    </row>
    <row r="44" spans="2:7" ht="16.5" customHeight="1" hidden="1">
      <c r="B44" s="41" t="s">
        <v>8</v>
      </c>
      <c r="C44" s="34">
        <f>C37-C42</f>
        <v>71733490</v>
      </c>
      <c r="D44" s="34">
        <f>D37-D42</f>
        <v>72504682</v>
      </c>
      <c r="E44" s="56"/>
      <c r="F44" s="56"/>
      <c r="G44" s="56"/>
    </row>
    <row r="45" spans="5:7" ht="15.75">
      <c r="E45" s="56"/>
      <c r="F45" s="56"/>
      <c r="G45" s="56"/>
    </row>
    <row r="46" spans="5:7" ht="15.75">
      <c r="E46" s="56"/>
      <c r="F46" s="56"/>
      <c r="G46" s="56"/>
    </row>
  </sheetData>
  <sheetProtection/>
  <mergeCells count="13">
    <mergeCell ref="A1:G1"/>
    <mergeCell ref="A2:G2"/>
    <mergeCell ref="A40:A41"/>
    <mergeCell ref="A37:B37"/>
    <mergeCell ref="C4:G4"/>
    <mergeCell ref="A4:B5"/>
    <mergeCell ref="A6:B6"/>
    <mergeCell ref="A7:B7"/>
    <mergeCell ref="A11:B11"/>
    <mergeCell ref="A17:B17"/>
    <mergeCell ref="A25:B25"/>
    <mergeCell ref="A26:B26"/>
    <mergeCell ref="A32:B32"/>
  </mergeCells>
  <printOptions horizontalCentered="1"/>
  <pageMargins left="0.2755905511811024" right="0.31496062992125984" top="0.6692913385826772" bottom="0.2755905511811024" header="0.2362204724409449" footer="0.2362204724409449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A3" sqref="A3"/>
    </sheetView>
  </sheetViews>
  <sheetFormatPr defaultColWidth="9.00390625" defaultRowHeight="16.5"/>
  <cols>
    <col min="1" max="1" width="27.375" style="16" customWidth="1"/>
    <col min="2" max="2" width="14.75390625" style="16" customWidth="1"/>
    <col min="3" max="4" width="14.625" style="16" customWidth="1"/>
    <col min="5" max="5" width="14.625" style="29" customWidth="1"/>
    <col min="6" max="6" width="15.875" style="15" customWidth="1"/>
    <col min="7" max="7" width="1.12109375" style="15" customWidth="1"/>
    <col min="8" max="8" width="15.125" style="15" hidden="1" customWidth="1"/>
    <col min="9" max="9" width="15.625" style="15" hidden="1" customWidth="1"/>
    <col min="10" max="10" width="14.75390625" style="15" hidden="1" customWidth="1"/>
    <col min="11" max="11" width="12.00390625" style="15" hidden="1" customWidth="1"/>
    <col min="12" max="12" width="13.00390625" style="15" hidden="1" customWidth="1"/>
    <col min="13" max="16384" width="9.00390625" style="15" customWidth="1"/>
  </cols>
  <sheetData>
    <row r="1" spans="1:6" s="17" customFormat="1" ht="38.25" customHeight="1">
      <c r="A1" s="86" t="s">
        <v>53</v>
      </c>
      <c r="B1" s="86"/>
      <c r="C1" s="86"/>
      <c r="D1" s="86"/>
      <c r="E1" s="86"/>
      <c r="F1" s="86"/>
    </row>
    <row r="2" spans="1:6" s="17" customFormat="1" ht="45" customHeight="1">
      <c r="A2" s="86" t="s">
        <v>68</v>
      </c>
      <c r="B2" s="86"/>
      <c r="C2" s="86"/>
      <c r="D2" s="86"/>
      <c r="E2" s="86"/>
      <c r="F2" s="86"/>
    </row>
    <row r="3" spans="1:11" s="17" customFormat="1" ht="21.75" customHeight="1">
      <c r="A3" s="18"/>
      <c r="B3" s="18"/>
      <c r="C3" s="18"/>
      <c r="D3" s="18"/>
      <c r="E3" s="28"/>
      <c r="H3" s="87" t="s">
        <v>9</v>
      </c>
      <c r="I3" s="87"/>
      <c r="J3" s="87"/>
      <c r="K3" s="87"/>
    </row>
    <row r="4" spans="1:11" s="20" customFormat="1" ht="41.25" customHeight="1">
      <c r="A4" s="19" t="s">
        <v>54</v>
      </c>
      <c r="B4" s="66" t="s">
        <v>55</v>
      </c>
      <c r="C4" s="66" t="s">
        <v>56</v>
      </c>
      <c r="D4" s="66" t="s">
        <v>57</v>
      </c>
      <c r="E4" s="66" t="s">
        <v>67</v>
      </c>
      <c r="F4" s="67" t="s">
        <v>66</v>
      </c>
      <c r="G4" s="35"/>
      <c r="H4" s="36" t="s">
        <v>3</v>
      </c>
      <c r="I4" s="36" t="s">
        <v>0</v>
      </c>
      <c r="J4" s="36" t="s">
        <v>1</v>
      </c>
      <c r="K4" s="36" t="s">
        <v>2</v>
      </c>
    </row>
    <row r="5" spans="1:11" s="17" customFormat="1" ht="46.5" customHeight="1">
      <c r="A5" s="66" t="s">
        <v>59</v>
      </c>
      <c r="B5" s="21">
        <v>407885.1</v>
      </c>
      <c r="C5" s="39">
        <f>381122+1290746+I5</f>
        <v>1670735.9</v>
      </c>
      <c r="D5" s="21">
        <f>3021631.3+J5</f>
        <v>3021100.5</v>
      </c>
      <c r="E5" s="27">
        <f>678543.8+335360.6+281000+142563+15000+7244084+333330+1037028.7+97000</f>
        <v>10163910.1</v>
      </c>
      <c r="F5" s="22">
        <f>SUM(B5:E5)</f>
        <v>15263631.6</v>
      </c>
      <c r="H5" s="37"/>
      <c r="I5" s="37">
        <f>-1032.1-100</f>
        <v>-1132.1</v>
      </c>
      <c r="J5" s="37">
        <v>-530.8</v>
      </c>
      <c r="K5" s="37"/>
    </row>
    <row r="6" spans="1:11" s="17" customFormat="1" ht="39" customHeight="1">
      <c r="A6" s="66" t="s">
        <v>60</v>
      </c>
      <c r="B6" s="21">
        <v>996255</v>
      </c>
      <c r="C6" s="21">
        <f>278667+674279.6</f>
        <v>952946.6</v>
      </c>
      <c r="D6" s="21">
        <f>683710.3+J6</f>
        <v>650070.3</v>
      </c>
      <c r="E6" s="27">
        <f>250000+184350+937183.8+523545.7+3000+521900+K6</f>
        <v>2419979.5</v>
      </c>
      <c r="F6" s="22">
        <f aca="true" t="shared" si="0" ref="F6:F11">SUM(B6:E6)</f>
        <v>5019251.4</v>
      </c>
      <c r="H6" s="37"/>
      <c r="I6" s="37"/>
      <c r="J6" s="37">
        <f>-10000-90-450-15000-180-7920</f>
        <v>-33640</v>
      </c>
      <c r="K6" s="37"/>
    </row>
    <row r="7" spans="1:11" s="17" customFormat="1" ht="42" customHeight="1">
      <c r="A7" s="66" t="s">
        <v>61</v>
      </c>
      <c r="B7" s="21">
        <v>224231.4</v>
      </c>
      <c r="C7" s="21">
        <f>61770+463700</f>
        <v>525470</v>
      </c>
      <c r="D7" s="21">
        <v>1189481.8</v>
      </c>
      <c r="E7" s="27">
        <f>780+476654+172512+684397+K7</f>
        <v>1334343</v>
      </c>
      <c r="F7" s="22">
        <f t="shared" si="0"/>
        <v>3273526.2</v>
      </c>
      <c r="H7" s="37"/>
      <c r="I7" s="37"/>
      <c r="J7" s="37"/>
      <c r="K7" s="37"/>
    </row>
    <row r="8" spans="1:11" s="17" customFormat="1" ht="57.75" customHeight="1">
      <c r="A8" s="66" t="s">
        <v>62</v>
      </c>
      <c r="B8" s="21">
        <f>790600+724597.5</f>
        <v>1515197.5</v>
      </c>
      <c r="C8" s="21">
        <f>223935+672880.5+1201360</f>
        <v>2098175.5</v>
      </c>
      <c r="D8" s="21">
        <f>1045343.7+J8</f>
        <v>1043263.7</v>
      </c>
      <c r="E8" s="27">
        <f>20000+40000+9240+142218.9+642024.4+58940+184592.7+252100+132250+11250+149098.2+249271.3+62850+107060+K8</f>
        <v>2060895.5</v>
      </c>
      <c r="F8" s="22">
        <f t="shared" si="0"/>
        <v>6717532.2</v>
      </c>
      <c r="H8" s="37"/>
      <c r="I8" s="37"/>
      <c r="J8" s="37">
        <v>-2080</v>
      </c>
      <c r="K8" s="37"/>
    </row>
    <row r="9" spans="1:11" s="17" customFormat="1" ht="71.25" customHeight="1">
      <c r="A9" s="66" t="s">
        <v>63</v>
      </c>
      <c r="B9" s="21">
        <v>685067.8</v>
      </c>
      <c r="C9" s="21">
        <f>236400+182392.9</f>
        <v>418792.9</v>
      </c>
      <c r="D9" s="21">
        <f>320283.3+J9</f>
        <v>315143.89999999997</v>
      </c>
      <c r="E9" s="27">
        <f>15000+130815.4+2500+69500+121500+269715+K9</f>
        <v>609030.4</v>
      </c>
      <c r="F9" s="22">
        <f t="shared" si="0"/>
        <v>2028035</v>
      </c>
      <c r="H9" s="37"/>
      <c r="I9" s="37"/>
      <c r="J9" s="37">
        <f>-3200-59-650-400-57.4-560-213</f>
        <v>-5139.4</v>
      </c>
      <c r="K9" s="37"/>
    </row>
    <row r="10" spans="1:11" s="17" customFormat="1" ht="62.25" customHeight="1">
      <c r="A10" s="66" t="s">
        <v>64</v>
      </c>
      <c r="B10" s="21">
        <v>1354513</v>
      </c>
      <c r="C10" s="21">
        <v>909773</v>
      </c>
      <c r="D10" s="21">
        <v>1364776.3</v>
      </c>
      <c r="E10" s="27">
        <f>3350+10133+20000+81218+679965.5+280925.2+75100+211500+98900+155900+47446.4+4050</f>
        <v>1668488.0999999999</v>
      </c>
      <c r="F10" s="22">
        <f t="shared" si="0"/>
        <v>5297550.399999999</v>
      </c>
      <c r="H10" s="37"/>
      <c r="I10" s="37"/>
      <c r="J10" s="37"/>
      <c r="K10" s="37"/>
    </row>
    <row r="11" spans="1:11" s="17" customFormat="1" ht="46.5" customHeight="1">
      <c r="A11" s="66" t="s">
        <v>65</v>
      </c>
      <c r="B11" s="21">
        <v>1401855</v>
      </c>
      <c r="C11" s="21">
        <f>918866.2+66940+I11</f>
        <v>863953.8999999999</v>
      </c>
      <c r="D11" s="21">
        <f>1045609.6+J11</f>
        <v>985201.6</v>
      </c>
      <c r="E11" s="27">
        <f>6000+207500.4+182892.8+30000+233750+26000+121169.4</f>
        <v>807312.6</v>
      </c>
      <c r="F11" s="26">
        <f t="shared" si="0"/>
        <v>4058323.1</v>
      </c>
      <c r="H11" s="37"/>
      <c r="I11" s="37">
        <f>-16632*3-3674-1080-21560.7-45641.6</f>
        <v>-121852.29999999999</v>
      </c>
      <c r="J11" s="37">
        <f>-20136*3</f>
        <v>-60408</v>
      </c>
      <c r="K11" s="37"/>
    </row>
    <row r="12" spans="1:12" s="17" customFormat="1" ht="39" customHeight="1">
      <c r="A12" s="66" t="s">
        <v>58</v>
      </c>
      <c r="B12" s="21">
        <f>SUM(B5:B11)</f>
        <v>6585004.8</v>
      </c>
      <c r="C12" s="21">
        <f>SUM(C5:C11)</f>
        <v>7439847.800000001</v>
      </c>
      <c r="D12" s="21">
        <f>SUM(D5:D11)</f>
        <v>8569038.1</v>
      </c>
      <c r="E12" s="27">
        <f>SUM(E5:E11)</f>
        <v>19063959.200000003</v>
      </c>
      <c r="F12" s="21">
        <f>SUM(F5:F11)</f>
        <v>41657849.9</v>
      </c>
      <c r="H12" s="37">
        <f>SUM(H5:H11)</f>
        <v>0</v>
      </c>
      <c r="I12" s="37">
        <f>SUM(I5:I11)</f>
        <v>-122984.4</v>
      </c>
      <c r="J12" s="37">
        <f>SUM(J5:J11)</f>
        <v>-101798.20000000001</v>
      </c>
      <c r="K12" s="37">
        <f>SUM(K5:K11)</f>
        <v>0</v>
      </c>
      <c r="L12" s="38">
        <f>SUM(H12:K12)</f>
        <v>-224782.6</v>
      </c>
    </row>
    <row r="13" ht="16.5">
      <c r="F13" s="33"/>
    </row>
    <row r="14" spans="6:10" ht="16.5" hidden="1">
      <c r="F14" s="47" t="s">
        <v>10</v>
      </c>
      <c r="H14" s="16">
        <f>76831958.4+1486536.4</f>
        <v>78318494.80000001</v>
      </c>
      <c r="I14" s="16">
        <f>78149830.2+1794699.6</f>
        <v>79944529.8</v>
      </c>
      <c r="J14" s="16">
        <v>84971050.1</v>
      </c>
    </row>
    <row r="15" spans="6:11" ht="16.5" hidden="1">
      <c r="F15" s="48" t="s">
        <v>11</v>
      </c>
      <c r="G15" s="46"/>
      <c r="H15" s="50">
        <v>0</v>
      </c>
      <c r="I15" s="45">
        <v>122984.4</v>
      </c>
      <c r="J15" s="45">
        <v>101798.2</v>
      </c>
      <c r="K15" s="46"/>
    </row>
    <row r="16" spans="6:11" ht="16.5" hidden="1">
      <c r="F16" s="51" t="s">
        <v>12</v>
      </c>
      <c r="G16" s="52"/>
      <c r="H16" s="53">
        <f>H14-H15</f>
        <v>78318494.80000001</v>
      </c>
      <c r="I16" s="53">
        <f>+I14+I15</f>
        <v>80067514.2</v>
      </c>
      <c r="J16" s="53">
        <f>+J14+J15</f>
        <v>85072848.3</v>
      </c>
      <c r="K16" s="52"/>
    </row>
    <row r="17" ht="6.75" customHeight="1" hidden="1"/>
    <row r="18" spans="6:11" ht="16.5" hidden="1">
      <c r="F18" s="48" t="s">
        <v>13</v>
      </c>
      <c r="G18" s="46"/>
      <c r="H18" s="54">
        <f>+B12+'機構'!C44</f>
        <v>78318494.8</v>
      </c>
      <c r="I18" s="54">
        <f>+C12+'機構'!D44</f>
        <v>79944529.8</v>
      </c>
      <c r="J18" s="54">
        <f>+D12+'機構'!E37</f>
        <v>84971050.1</v>
      </c>
      <c r="K18" s="46"/>
    </row>
    <row r="19" spans="8:9" ht="16.5">
      <c r="H19" s="49">
        <f>H16-H18</f>
        <v>0</v>
      </c>
      <c r="I19" s="49">
        <f>I16-I18</f>
        <v>122984.40000000596</v>
      </c>
    </row>
  </sheetData>
  <sheetProtection/>
  <mergeCells count="3">
    <mergeCell ref="A1:F1"/>
    <mergeCell ref="A2:F2"/>
    <mergeCell ref="H3:K3"/>
  </mergeCells>
  <printOptions horizontalCentered="1"/>
  <pageMargins left="0.15748031496062992" right="0.1968503937007874" top="0.984251968503937" bottom="0.984251968503937" header="0.5118110236220472" footer="0.5118110236220472"/>
  <pageSetup horizontalDpi="600" verticalDpi="600" orientation="landscape" paperSize="9" scale="87" r:id="rId1"/>
  <rowBreaks count="1" manualBreakCount="1">
    <brk id="1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Lam</cp:lastModifiedBy>
  <cp:lastPrinted>2010-03-19T07:51:14Z</cp:lastPrinted>
  <dcterms:created xsi:type="dcterms:W3CDTF">1999-08-18T08:40:21Z</dcterms:created>
  <dcterms:modified xsi:type="dcterms:W3CDTF">2010-03-19T07:51:34Z</dcterms:modified>
  <cp:category/>
  <cp:version/>
  <cp:contentType/>
  <cp:contentStatus/>
</cp:coreProperties>
</file>